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s\Desktop\"/>
    </mc:Choice>
  </mc:AlternateContent>
  <xr:revisionPtr revIDLastSave="0" documentId="8_{714C313D-78ED-4A8B-B1AA-03637C249AF3}" xr6:coauthVersionLast="45" xr6:coauthVersionMax="45" xr10:uidLastSave="{00000000-0000-0000-0000-000000000000}"/>
  <bookViews>
    <workbookView xWindow="-120" yWindow="-120" windowWidth="29040" windowHeight="15840" xr2:uid="{8D378CF9-879F-4341-B38B-7AED9A1022CE}"/>
  </bookViews>
  <sheets>
    <sheet name="三丈海外買家印花稅計算機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O7" i="1"/>
  <c r="M7" i="1"/>
  <c r="H21" i="1" l="1"/>
  <c r="G21" i="1"/>
  <c r="G14" i="1"/>
  <c r="I13" i="1" s="1"/>
  <c r="E16" i="1" l="1"/>
  <c r="G16" i="1" s="1"/>
  <c r="E17" i="1"/>
  <c r="G17" i="1" s="1"/>
  <c r="E20" i="1"/>
  <c r="G20" i="1" s="1"/>
  <c r="E21" i="1"/>
  <c r="E18" i="1"/>
  <c r="E19" i="1"/>
  <c r="G19" i="1" s="1"/>
  <c r="H23" i="1"/>
  <c r="O14" i="1" s="1"/>
  <c r="O9" i="1" s="1"/>
  <c r="G23" i="1"/>
  <c r="E14" i="1"/>
  <c r="I14" i="1" s="1"/>
  <c r="J13" i="1"/>
  <c r="F17" i="1" s="1"/>
  <c r="H17" i="1" s="1"/>
  <c r="G22" i="1" l="1"/>
  <c r="M15" i="1" s="1"/>
  <c r="M14" i="1"/>
  <c r="M9" i="1" s="1"/>
  <c r="F18" i="1"/>
  <c r="F16" i="1"/>
  <c r="H16" i="1" s="1"/>
  <c r="F19" i="1"/>
  <c r="H19" i="1" s="1"/>
  <c r="F20" i="1"/>
  <c r="H20" i="1" s="1"/>
  <c r="F21" i="1"/>
  <c r="J14" i="1"/>
  <c r="N15" i="1" l="1"/>
  <c r="M8" i="1"/>
  <c r="M10" i="1"/>
  <c r="H22" i="1"/>
  <c r="O15" i="1" s="1"/>
  <c r="G24" i="1"/>
  <c r="P15" i="1" l="1"/>
  <c r="O8" i="1"/>
  <c r="O10" i="1" s="1"/>
  <c r="M16" i="1"/>
  <c r="N16" i="1" s="1"/>
  <c r="H24" i="1"/>
  <c r="O16" i="1" l="1"/>
  <c r="M17" i="1" l="1"/>
  <c r="M11" i="1" s="1"/>
  <c r="P16" i="1"/>
</calcChain>
</file>

<file path=xl/sharedStrings.xml><?xml version="1.0" encoding="utf-8"?>
<sst xmlns="http://schemas.openxmlformats.org/spreadsheetml/2006/main" count="55" uniqueCount="32">
  <si>
    <t>首置</t>
    <phoneticPr fontId="1" type="noConversion"/>
  </si>
  <si>
    <t>非首置</t>
    <phoneticPr fontId="1" type="noConversion"/>
  </si>
  <si>
    <t>樓價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</si>
  <si>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</si>
  <si>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</si>
  <si>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</si>
  <si>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</si>
  <si>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</si>
  <si>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</si>
  <si>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</si>
  <si>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首置稅</t>
    <phoneticPr fontId="1" type="noConversion"/>
  </si>
  <si>
    <t>非首置稅</t>
    <phoneticPr fontId="1" type="noConversion"/>
  </si>
  <si>
    <t>海外買家印花稅</t>
    <phoneticPr fontId="1" type="noConversion"/>
  </si>
  <si>
    <t>稅率</t>
    <phoneticPr fontId="1" type="noConversion"/>
  </si>
  <si>
    <t>成交樓價:</t>
    <phoneticPr fontId="1" type="noConversion"/>
  </si>
  <si>
    <t>成交日期:</t>
    <phoneticPr fontId="1" type="noConversion"/>
  </si>
  <si>
    <t>海外買家印花稅:</t>
  </si>
  <si>
    <t>首/非首置稅:</t>
    <phoneticPr fontId="1" type="noConversion"/>
  </si>
  <si>
    <t>總稅項:</t>
    <phoneticPr fontId="1" type="noConversion"/>
  </si>
  <si>
    <t>相差:</t>
    <phoneticPr fontId="1" type="noConversion"/>
  </si>
  <si>
    <t>-</t>
    <phoneticPr fontId="1" type="noConversion"/>
  </si>
  <si>
    <t>∞</t>
    <phoneticPr fontId="1" type="noConversion"/>
  </si>
  <si>
    <t>Before</t>
    <phoneticPr fontId="1" type="noConversion"/>
  </si>
  <si>
    <t>After</t>
    <phoneticPr fontId="1" type="noConversion"/>
  </si>
  <si>
    <t>總稅額</t>
    <phoneticPr fontId="1" type="noConversion"/>
  </si>
  <si>
    <t>+</t>
    <phoneticPr fontId="1" type="noConversion"/>
  </si>
  <si>
    <t>=</t>
    <phoneticPr fontId="1" type="noConversion"/>
  </si>
  <si>
    <t>首/非首置相差:</t>
    <phoneticPr fontId="1" type="noConversion"/>
  </si>
  <si>
    <t>成交價連稅項:</t>
    <phoneticPr fontId="1" type="noConversion"/>
  </si>
  <si>
    <t>Facebook Page: TriGen International Properties</t>
  </si>
  <si>
    <t>海外買家印花稅計算表 Non-Resident UK Stamp Duty Calculator</t>
    <phoneticPr fontId="1" type="noConversion"/>
  </si>
  <si>
    <t>首/非首置稅: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</si>
</sst>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"/>
    <numFmt numFmtId="177" formatCode="[$£-809]#,##0.00"/>
    <numFmt numFmtId="178" formatCode="dd\-mmm\-yyyy"/>
    <numFmt numFmtId="179" formatCode="@&quot;稅:&quot;"/>
    <numFmt numFmtId="180" formatCode="0.0%"/>
    <numFmt numFmtId="181" formatCode="&quot;更&quot;&quot;新&quot;&quot;日&quot;&quot;期&quot;\:\ mmm\-yy"/>
  </numFmts>
  <fonts count="28" x14ac:knownFonts="1">
    <font>
      <sz val="12"/>
      <color theme="1"/>
      <name val="Segoe UI"/>
      <family val="2"/>
      <charset val="136"/>
    </font>
    <font>
      <sz val="9"/>
      <name val="Segoe UI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theme="1"/>
      <name val="Segoe UI"/>
      <family val="2"/>
      <charset val="136"/>
    </font>
    <font>
      <u/>
      <sz val="12"/>
      <color theme="10"/>
      <name val="Segoe UI"/>
      <family val="2"/>
      <charset val="136"/>
    </font>
    <font>
      <sz val="12"/>
      <color theme="1"/>
      <name val="Noto Serif CJK TC"/>
      <family val="1"/>
      <charset val="136"/>
    </font>
    <font>
      <b/>
      <sz val="10"/>
      <color theme="1"/>
      <name val="微軟正黑體"/>
      <family val="2"/>
      <charset val="136"/>
    </font>
    <font>
      <b/>
      <u val="double"/>
      <sz val="10"/>
      <color theme="1"/>
      <name val="微軟正黑體"/>
      <family val="2"/>
      <charset val="136"/>
    </font>
    <font>
      <u/>
      <sz val="12.5"/>
      <color theme="10"/>
      <name val="Noto Serif CJK TC Black"/>
      <family val="1"/>
      <charset val="136"/>
    </font>
    <font>
      <u val="double"/>
      <sz val="18"/>
      <color theme="1"/>
      <name val="Noto Serif CJK TC Black"/>
      <family val="1"/>
      <charset val="128"/>
    </font>
    <font>
      <sz val="18"/>
      <color theme="1"/>
      <name val="Noto Serif CJK TC Medium"/>
      <family val="1"/>
      <charset val="136"/>
    </font>
    <font>
      <sz val="16"/>
      <color theme="0"/>
      <name val="Noto Serif CJK TC Black"/>
      <family val="1"/>
      <charset val="136"/>
    </font>
    <font>
      <sz val="16"/>
      <color theme="0"/>
      <name val="Noto Serif CJK TC Black"/>
      <family val="1"/>
      <charset val="128"/>
    </font>
    <font>
      <u val="double"/>
      <sz val="20"/>
      <color theme="1"/>
      <name val="Noto Serif CJK TC Black"/>
      <family val="1"/>
      <charset val="136"/>
    </font>
    <font>
      <u val="double"/>
      <sz val="14"/>
      <color theme="0"/>
      <name val="Noto Serif CJK TC Black"/>
      <family val="1"/>
    </font>
    <font>
      <u val="double"/>
      <sz val="14"/>
      <color theme="0"/>
      <name val="Noto Serif CJK TC Black"/>
      <family val="1"/>
      <charset val="128"/>
    </font>
    <font>
      <sz val="18"/>
      <color theme="0"/>
      <name val="Noto Serif CJK TC Black"/>
      <family val="1"/>
      <charset val="128"/>
    </font>
    <font>
      <sz val="18"/>
      <color theme="1" tint="0.499984740745262"/>
      <name val="Noto Serif CJK TC Black"/>
      <family val="1"/>
    </font>
    <font>
      <sz val="18"/>
      <color theme="1" tint="0.499984740745262"/>
      <name val="Noto Serif CJK TC Black"/>
      <family val="1"/>
      <charset val="128"/>
    </font>
    <font>
      <sz val="18"/>
      <color theme="1" tint="0.499984740745262"/>
      <name val="Noto Serif CJK TC Medium"/>
      <family val="1"/>
      <charset val="136"/>
    </font>
    <font>
      <sz val="16"/>
      <color theme="1" tint="0.499984740745262"/>
      <name val="Noto Serif CJK TC Black"/>
      <family val="1"/>
      <charset val="136"/>
    </font>
    <font>
      <sz val="16"/>
      <color theme="1" tint="0.499984740745262"/>
      <name val="Noto Serif CJK TC Medium"/>
      <family val="1"/>
      <charset val="136"/>
    </font>
    <font>
      <sz val="16"/>
      <color theme="1" tint="0.499984740745262"/>
      <name val="Noto Serif CJK TC Black"/>
      <family val="1"/>
      <charset val="128"/>
    </font>
    <font>
      <u val="double"/>
      <sz val="16"/>
      <color theme="1" tint="0.499984740745262"/>
      <name val="Noto Serif CJK TC Medium"/>
      <family val="1"/>
      <charset val="136"/>
    </font>
    <font>
      <u val="double"/>
      <sz val="14"/>
      <color theme="1" tint="0.499984740745262"/>
      <name val="Noto Serif CJK TC Medium"/>
      <family val="1"/>
      <charset val="136"/>
    </font>
    <font>
      <sz val="12"/>
      <color theme="1" tint="0.499984740745262"/>
      <name val="Adobe 宋体 Std L"/>
      <family val="1"/>
      <charset val="128"/>
    </font>
    <font>
      <sz val="12"/>
      <color theme="1" tint="0.499984740745262"/>
      <name val="Noto Serif CJK TC Medium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177" fontId="4" fillId="0" borderId="0" xfId="0" applyNumberFormat="1" applyFont="1" applyFill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/>
    </xf>
    <xf numFmtId="178" fontId="3" fillId="0" borderId="2" xfId="0" applyNumberFormat="1" applyFont="1" applyBorder="1" applyAlignment="1" applyProtection="1">
      <alignment horizontal="center" vertical="top"/>
    </xf>
    <xf numFmtId="176" fontId="7" fillId="2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9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177" fontId="8" fillId="0" borderId="0" xfId="0" applyNumberFormat="1" applyFont="1" applyFill="1" applyAlignment="1" applyProtection="1">
      <alignment horizontal="center" vertical="center"/>
    </xf>
    <xf numFmtId="176" fontId="3" fillId="4" borderId="12" xfId="0" applyNumberFormat="1" applyFont="1" applyFill="1" applyBorder="1" applyAlignment="1" applyProtection="1">
      <alignment horizontal="center"/>
    </xf>
    <xf numFmtId="178" fontId="3" fillId="4" borderId="2" xfId="0" applyNumberFormat="1" applyFont="1" applyFill="1" applyBorder="1" applyAlignment="1" applyProtection="1">
      <alignment horizontal="center" vertical="top"/>
    </xf>
    <xf numFmtId="176" fontId="7" fillId="4" borderId="1" xfId="0" applyNumberFormat="1" applyFont="1" applyFill="1" applyBorder="1" applyAlignment="1" applyProtection="1">
      <alignment horizontal="center" vertical="center"/>
    </xf>
    <xf numFmtId="9" fontId="3" fillId="4" borderId="1" xfId="0" applyNumberFormat="1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/>
    </xf>
    <xf numFmtId="177" fontId="3" fillId="2" borderId="0" xfId="0" applyNumberFormat="1" applyFont="1" applyFill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178" fontId="3" fillId="2" borderId="0" xfId="0" applyNumberFormat="1" applyFont="1" applyFill="1" applyAlignment="1" applyProtection="1">
      <alignment horizontal="center" vertical="center"/>
    </xf>
    <xf numFmtId="177" fontId="3" fillId="5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 vertical="center"/>
    </xf>
    <xf numFmtId="177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7" fontId="0" fillId="0" borderId="0" xfId="0" applyNumberFormat="1" applyFill="1" applyProtection="1">
      <alignment vertical="center"/>
    </xf>
    <xf numFmtId="0" fontId="17" fillId="3" borderId="0" xfId="0" applyFont="1" applyFill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19" fillId="0" borderId="1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right"/>
    </xf>
    <xf numFmtId="177" fontId="22" fillId="0" borderId="4" xfId="0" applyNumberFormat="1" applyFont="1" applyBorder="1" applyAlignment="1" applyProtection="1">
      <alignment horizontal="center"/>
    </xf>
    <xf numFmtId="180" fontId="22" fillId="0" borderId="6" xfId="0" applyNumberFormat="1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right"/>
    </xf>
    <xf numFmtId="177" fontId="24" fillId="0" borderId="4" xfId="0" applyNumberFormat="1" applyFont="1" applyBorder="1" applyAlignment="1" applyProtection="1">
      <alignment horizontal="center"/>
    </xf>
    <xf numFmtId="9" fontId="23" fillId="0" borderId="1" xfId="0" applyNumberFormat="1" applyFont="1" applyBorder="1" applyAlignment="1" applyProtection="1">
      <alignment horizontal="right"/>
    </xf>
    <xf numFmtId="0" fontId="26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right" vertical="center"/>
    </xf>
    <xf numFmtId="181" fontId="27" fillId="0" borderId="9" xfId="0" applyNumberFormat="1" applyFont="1" applyBorder="1" applyAlignment="1" applyProtection="1">
      <alignment horizontal="right" vertical="center"/>
    </xf>
    <xf numFmtId="177" fontId="20" fillId="0" borderId="0" xfId="0" applyNumberFormat="1" applyFont="1" applyBorder="1" applyAlignment="1" applyProtection="1">
      <alignment horizontal="center"/>
    </xf>
    <xf numFmtId="177" fontId="14" fillId="0" borderId="0" xfId="0" applyNumberFormat="1" applyFont="1" applyBorder="1" applyAlignment="1" applyProtection="1">
      <alignment horizontal="center"/>
    </xf>
    <xf numFmtId="177" fontId="20" fillId="0" borderId="13" xfId="0" applyNumberFormat="1" applyFont="1" applyFill="1" applyBorder="1" applyAlignment="1" applyProtection="1">
      <alignment horizontal="center"/>
    </xf>
    <xf numFmtId="177" fontId="25" fillId="0" borderId="4" xfId="0" applyNumberFormat="1" applyFont="1" applyBorder="1" applyAlignment="1" applyProtection="1">
      <alignment horizontal="center"/>
    </xf>
    <xf numFmtId="177" fontId="25" fillId="0" borderId="5" xfId="0" applyNumberFormat="1" applyFont="1" applyBorder="1" applyAlignment="1" applyProtection="1">
      <alignment horizontal="center"/>
    </xf>
    <xf numFmtId="177" fontId="25" fillId="0" borderId="6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9" fillId="0" borderId="0" xfId="1" applyFont="1" applyAlignment="1" applyProtection="1">
      <alignment horizontal="right"/>
    </xf>
    <xf numFmtId="176" fontId="13" fillId="3" borderId="4" xfId="0" applyNumberFormat="1" applyFont="1" applyFill="1" applyBorder="1" applyAlignment="1" applyProtection="1">
      <alignment horizontal="center" vertical="center"/>
    </xf>
    <xf numFmtId="176" fontId="13" fillId="3" borderId="6" xfId="0" applyNumberFormat="1" applyFont="1" applyFill="1" applyBorder="1" applyAlignment="1" applyProtection="1">
      <alignment horizontal="center" vertical="center"/>
    </xf>
    <xf numFmtId="176" fontId="12" fillId="3" borderId="4" xfId="0" applyNumberFormat="1" applyFont="1" applyFill="1" applyBorder="1" applyAlignment="1" applyProtection="1">
      <alignment horizontal="center" vertical="center"/>
    </xf>
    <xf numFmtId="178" fontId="11" fillId="2" borderId="0" xfId="0" applyNumberFormat="1" applyFont="1" applyFill="1" applyAlignment="1" applyProtection="1">
      <alignment horizontal="center"/>
      <protection locked="0"/>
    </xf>
    <xf numFmtId="177" fontId="11" fillId="2" borderId="0" xfId="0" applyNumberFormat="1" applyFont="1" applyFill="1" applyBorder="1" applyAlignment="1" applyProtection="1">
      <alignment horizontal="center"/>
      <protection locked="0"/>
    </xf>
    <xf numFmtId="179" fontId="17" fillId="3" borderId="0" xfId="0" applyNumberFormat="1" applyFont="1" applyFill="1" applyBorder="1" applyAlignment="1" applyProtection="1">
      <alignment horizontal="center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40585</xdr:colOff>
      <xdr:row>0</xdr:row>
      <xdr:rowOff>31060</xdr:rowOff>
    </xdr:from>
    <xdr:to>
      <xdr:col>12</xdr:col>
      <xdr:colOff>257175</xdr:colOff>
      <xdr:row>2</xdr:row>
      <xdr:rowOff>253728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A8844BE1-FCE6-49C5-974D-0BECABBA5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5" y="31060"/>
          <a:ext cx="2064440" cy="717968"/>
        </a:xfrm>
        <a:prstGeom prst="rect">
          <a:avLst/>
        </a:prstGeom>
      </xdr:spPr>
    </xdr:pic>
    <xdr:clientData/>
  </xdr:twoCellAnchor>
  <xdr:twoCellAnchor editAs="oneCell">
    <xdr:from>
      <xdr:col>12</xdr:col>
      <xdr:colOff>1115253</xdr:colOff>
      <xdr:row>0</xdr:row>
      <xdr:rowOff>41412</xdr:rowOff>
    </xdr:from>
    <xdr:to>
      <xdr:col>15</xdr:col>
      <xdr:colOff>704849</xdr:colOff>
      <xdr:row>2</xdr:row>
      <xdr:rowOff>24847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F6584A6F-5878-4C05-BFDE-CD1CFA23A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103" y="41412"/>
          <a:ext cx="3694871" cy="478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TriGenInternationalPropert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583AE-268D-44D9-9D21-14038D56F099}">
  <sheetPr codeName="工作表1"/>
  <dimension ref="A1:P24"/>
  <sheetViews>
    <sheetView tabSelected="1" topLeftCell="L1" zoomScaleNormal="100" workbookViewId="0">
      <selection activeCell="M6" sqref="M6:P6"/>
    </sheetView>
  </sheetViews>
  <sheetFormatPr defaultRowHeight="17.25" x14ac:dyDescent="0.3"/>
  <cols>
    <col min="1" max="1" width="4.109375" style="1" hidden="1" customWidth="1"/>
    <col min="2" max="2" width="12.88671875" style="4" hidden="1" customWidth="1"/>
    <col min="3" max="3" width="1.5546875" style="4" hidden="1" customWidth="1"/>
    <col min="4" max="4" width="12.33203125" style="4" hidden="1" customWidth="1"/>
    <col min="5" max="6" width="12.21875" style="4" hidden="1" customWidth="1"/>
    <col min="7" max="8" width="12.44140625" style="4" hidden="1" customWidth="1"/>
    <col min="9" max="10" width="12.33203125" style="4" hidden="1" customWidth="1"/>
    <col min="11" max="11" width="8.88671875" hidden="1" customWidth="1"/>
    <col min="12" max="12" width="21.5546875" style="4" customWidth="1"/>
    <col min="13" max="13" width="19.77734375" style="4" customWidth="1"/>
    <col min="14" max="14" width="8.33203125" style="5" customWidth="1"/>
    <col min="15" max="15" width="19.77734375" style="5" customWidth="1"/>
    <col min="16" max="16" width="8.33203125" style="4" customWidth="1"/>
  </cols>
  <sheetData>
    <row r="1" spans="1:16" ht="19.5" x14ac:dyDescent="0.3">
      <c r="A1" s="10"/>
      <c r="B1" s="18"/>
      <c r="C1" s="18"/>
      <c r="D1" s="18"/>
      <c r="E1" s="18"/>
      <c r="F1" s="18"/>
      <c r="G1" s="18"/>
      <c r="H1" s="18"/>
      <c r="I1" s="18"/>
      <c r="J1" s="18"/>
      <c r="M1" s="6"/>
      <c r="N1" s="7"/>
      <c r="O1" s="7"/>
      <c r="P1" s="8"/>
    </row>
    <row r="2" spans="1:16" s="1" customFormat="1" ht="19.5" x14ac:dyDescent="0.3">
      <c r="A2" s="11"/>
      <c r="B2" s="19"/>
      <c r="C2" s="19"/>
      <c r="D2" s="19"/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L2" s="4"/>
      <c r="M2" s="9"/>
      <c r="N2" s="9"/>
      <c r="O2" s="9"/>
      <c r="P2" s="8"/>
    </row>
    <row r="3" spans="1:16" s="1" customFormat="1" ht="20.25" x14ac:dyDescent="0.4">
      <c r="A3" s="11"/>
      <c r="B3" s="70" t="s">
        <v>3</v>
      </c>
      <c r="C3" s="71"/>
      <c r="D3" s="72"/>
      <c r="E3" s="32" t="s">
        <v>22</v>
      </c>
      <c r="F3" s="32" t="s">
        <v>22</v>
      </c>
      <c r="G3" s="32" t="s">
        <v>22</v>
      </c>
      <c r="H3" s="32" t="s">
        <v>22</v>
      </c>
      <c r="I3" s="13" t="s">
        <v>23</v>
      </c>
      <c r="J3" s="13" t="s">
        <v>23</v>
      </c>
      <c r="L3" s="4"/>
      <c r="M3" s="78" t="s">
        <v>29</v>
      </c>
      <c r="N3" s="78"/>
      <c r="O3" s="78"/>
      <c r="P3" s="78"/>
    </row>
    <row r="4" spans="1:16" s="1" customFormat="1" ht="23.25" x14ac:dyDescent="0.3">
      <c r="A4" s="11"/>
      <c r="B4" s="73"/>
      <c r="C4" s="74"/>
      <c r="D4" s="75"/>
      <c r="E4" s="33">
        <v>44377</v>
      </c>
      <c r="F4" s="33">
        <v>44377</v>
      </c>
      <c r="G4" s="33">
        <v>44469</v>
      </c>
      <c r="H4" s="33">
        <v>44469</v>
      </c>
      <c r="I4" s="14">
        <v>44470</v>
      </c>
      <c r="J4" s="14">
        <v>44470</v>
      </c>
      <c r="L4" s="76" t="s">
        <v>30</v>
      </c>
      <c r="M4" s="77"/>
      <c r="N4" s="77"/>
      <c r="O4" s="77"/>
      <c r="P4" s="77"/>
    </row>
    <row r="5" spans="1:16" s="1" customFormat="1" ht="28.5" x14ac:dyDescent="0.55000000000000004">
      <c r="A5" s="11"/>
      <c r="B5" s="67" t="s">
        <v>2</v>
      </c>
      <c r="C5" s="68"/>
      <c r="D5" s="69"/>
      <c r="E5" s="34" t="s">
        <v>0</v>
      </c>
      <c r="F5" s="34" t="s">
        <v>1</v>
      </c>
      <c r="G5" s="34" t="s">
        <v>0</v>
      </c>
      <c r="H5" s="34" t="s">
        <v>1</v>
      </c>
      <c r="I5" s="15" t="s">
        <v>0</v>
      </c>
      <c r="J5" s="15" t="s">
        <v>1</v>
      </c>
      <c r="L5" s="48" t="s">
        <v>15</v>
      </c>
      <c r="M5" s="82">
        <v>44472</v>
      </c>
      <c r="N5" s="82"/>
      <c r="O5" s="82"/>
      <c r="P5" s="82"/>
    </row>
    <row r="6" spans="1:16" s="1" customFormat="1" ht="28.5" x14ac:dyDescent="0.55000000000000004">
      <c r="A6" s="12">
        <v>1</v>
      </c>
      <c r="B6" s="16">
        <v>0</v>
      </c>
      <c r="C6" s="16" t="s">
        <v>20</v>
      </c>
      <c r="D6" s="16">
        <v>125000</v>
      </c>
      <c r="E6" s="35">
        <v>0</v>
      </c>
      <c r="F6" s="35">
        <v>0.03</v>
      </c>
      <c r="G6" s="35">
        <v>0</v>
      </c>
      <c r="H6" s="35">
        <v>0.03</v>
      </c>
      <c r="I6" s="17">
        <v>0</v>
      </c>
      <c r="J6" s="17">
        <v>0.03</v>
      </c>
      <c r="L6" s="49" t="s">
        <v>14</v>
      </c>
      <c r="M6" s="83">
        <v>50000</v>
      </c>
      <c r="N6" s="83"/>
      <c r="O6" s="83"/>
      <c r="P6" s="83"/>
    </row>
    <row r="7" spans="1:16" s="1" customFormat="1" ht="28.5" x14ac:dyDescent="0.55000000000000004">
      <c r="A7" s="12">
        <v>2</v>
      </c>
      <c r="B7" s="16">
        <v>125001</v>
      </c>
      <c r="C7" s="16" t="s">
        <v>20</v>
      </c>
      <c r="D7" s="16">
        <v>250000</v>
      </c>
      <c r="E7" s="35">
        <v>0</v>
      </c>
      <c r="F7" s="35">
        <v>0.03</v>
      </c>
      <c r="G7" s="35">
        <v>0</v>
      </c>
      <c r="H7" s="35">
        <v>0.03</v>
      </c>
      <c r="I7" s="17">
        <v>0.02</v>
      </c>
      <c r="J7" s="17">
        <v>0.05</v>
      </c>
      <c r="L7" s="47"/>
      <c r="M7" s="84" t="str">
        <f>M13</f>
        <v>首置</v>
      </c>
      <c r="N7" s="84"/>
      <c r="O7" s="84" t="str">
        <f>O13</f>
        <v>非首置</v>
      </c>
      <c r="P7" s="84"/>
    </row>
    <row r="8" spans="1:16" s="1" customFormat="1" ht="28.5" x14ac:dyDescent="0.55000000000000004">
      <c r="A8" s="12">
        <v>3</v>
      </c>
      <c r="B8" s="36">
        <v>250001</v>
      </c>
      <c r="C8" s="36" t="s">
        <v>20</v>
      </c>
      <c r="D8" s="36">
        <v>500000</v>
      </c>
      <c r="E8" s="35">
        <v>0</v>
      </c>
      <c r="F8" s="35">
        <v>0.03</v>
      </c>
      <c r="G8" s="35">
        <v>0.05</v>
      </c>
      <c r="H8" s="35">
        <v>0.08</v>
      </c>
      <c r="I8" s="17">
        <v>0.05</v>
      </c>
      <c r="J8" s="17">
        <v>0.08</v>
      </c>
      <c r="L8" s="49" t="s">
        <v>31</v>
      </c>
      <c r="M8" s="61">
        <f>M15</f>
        <v>0</v>
      </c>
      <c r="N8" s="61"/>
      <c r="O8" s="61">
        <f>O15</f>
        <v>1500</v>
      </c>
      <c r="P8" s="61"/>
    </row>
    <row r="9" spans="1:16" s="1" customFormat="1" ht="29.25" thickBot="1" x14ac:dyDescent="0.6">
      <c r="A9" s="12">
        <v>4</v>
      </c>
      <c r="B9" s="16">
        <v>500001</v>
      </c>
      <c r="C9" s="16" t="s">
        <v>20</v>
      </c>
      <c r="D9" s="16">
        <v>925000</v>
      </c>
      <c r="E9" s="35">
        <v>0.05</v>
      </c>
      <c r="F9" s="35">
        <v>0.08</v>
      </c>
      <c r="G9" s="35">
        <v>0.05</v>
      </c>
      <c r="H9" s="35">
        <v>0.08</v>
      </c>
      <c r="I9" s="17">
        <v>0.05</v>
      </c>
      <c r="J9" s="17">
        <v>0.08</v>
      </c>
      <c r="L9" s="50" t="s">
        <v>16</v>
      </c>
      <c r="M9" s="63">
        <f>M14</f>
        <v>1000</v>
      </c>
      <c r="N9" s="63"/>
      <c r="O9" s="63">
        <f>O14</f>
        <v>1000</v>
      </c>
      <c r="P9" s="63"/>
    </row>
    <row r="10" spans="1:16" s="1" customFormat="1" ht="33" x14ac:dyDescent="0.65">
      <c r="A10" s="12">
        <v>5</v>
      </c>
      <c r="B10" s="16">
        <v>925001</v>
      </c>
      <c r="C10" s="16" t="s">
        <v>20</v>
      </c>
      <c r="D10" s="16">
        <v>1500000</v>
      </c>
      <c r="E10" s="35">
        <v>0.1</v>
      </c>
      <c r="F10" s="35">
        <v>0.13</v>
      </c>
      <c r="G10" s="35">
        <v>0.1</v>
      </c>
      <c r="H10" s="35">
        <v>0.13</v>
      </c>
      <c r="I10" s="17">
        <v>0.1</v>
      </c>
      <c r="J10" s="17">
        <v>0.13</v>
      </c>
      <c r="L10" s="41" t="s">
        <v>28</v>
      </c>
      <c r="M10" s="62">
        <f>SUM(M8:N9,M6)</f>
        <v>51000</v>
      </c>
      <c r="N10" s="62"/>
      <c r="O10" s="62">
        <f>SUM(O8:P9,M6)</f>
        <v>52500</v>
      </c>
      <c r="P10" s="62"/>
    </row>
    <row r="11" spans="1:16" s="1" customFormat="1" ht="28.5" x14ac:dyDescent="0.55000000000000004">
      <c r="A11" s="12">
        <v>6</v>
      </c>
      <c r="B11" s="16">
        <v>1500001</v>
      </c>
      <c r="C11" s="16" t="s">
        <v>20</v>
      </c>
      <c r="D11" s="16" t="s">
        <v>21</v>
      </c>
      <c r="E11" s="35">
        <v>0.12</v>
      </c>
      <c r="F11" s="35">
        <v>0.15</v>
      </c>
      <c r="G11" s="35">
        <v>0.12</v>
      </c>
      <c r="H11" s="35">
        <v>0.15</v>
      </c>
      <c r="I11" s="17">
        <v>0.12</v>
      </c>
      <c r="J11" s="17">
        <v>0.15</v>
      </c>
      <c r="L11" s="49" t="s">
        <v>27</v>
      </c>
      <c r="M11" s="61">
        <f>M17</f>
        <v>1500</v>
      </c>
      <c r="N11" s="61"/>
      <c r="O11" s="61"/>
      <c r="P11" s="61"/>
    </row>
    <row r="12" spans="1:16" s="1" customFormat="1" ht="28.5" x14ac:dyDescent="0.3">
      <c r="A12" s="10"/>
      <c r="B12" s="18"/>
      <c r="C12" s="21"/>
      <c r="D12" s="21"/>
      <c r="E12" s="21"/>
      <c r="F12" s="21"/>
      <c r="G12" s="21"/>
      <c r="J12" s="18"/>
      <c r="L12" s="42"/>
      <c r="M12" s="43"/>
      <c r="N12" s="44"/>
      <c r="O12" s="44"/>
      <c r="P12" s="45"/>
    </row>
    <row r="13" spans="1:16" s="1" customFormat="1" ht="25.5" x14ac:dyDescent="0.3">
      <c r="A13" s="10"/>
      <c r="B13" s="18"/>
      <c r="C13" s="21"/>
      <c r="D13" s="21"/>
      <c r="E13" s="21"/>
      <c r="G13" s="21"/>
      <c r="H13" s="21"/>
      <c r="I13" s="24" t="str">
        <f>IF(G14&lt;=E4,"A",IF(AND(G14&lt;=G4,G14&gt;=E4),"C",IF(G14&gt;=I4,"E","E")))</f>
        <v>E</v>
      </c>
      <c r="J13" s="25" t="str">
        <f>IF(G14&lt;=F4,"B",IF(AND(G14&lt;=H4,G14&gt;=F4),"D",IF(G14&gt;=J4,"F","F")))</f>
        <v>F</v>
      </c>
      <c r="L13" s="59"/>
      <c r="M13" s="81" t="s">
        <v>0</v>
      </c>
      <c r="N13" s="80"/>
      <c r="O13" s="79" t="s">
        <v>1</v>
      </c>
      <c r="P13" s="80"/>
    </row>
    <row r="14" spans="1:16" s="1" customFormat="1" ht="25.5" x14ac:dyDescent="0.5">
      <c r="A14" s="10"/>
      <c r="C14" s="30" t="s">
        <v>2</v>
      </c>
      <c r="D14" s="37">
        <f>M6</f>
        <v>50000</v>
      </c>
      <c r="E14" s="24">
        <f>IF(D14&lt;=D6,1,IF(AND(D14&lt;=D7,D14&gt;=B7),2,IF(AND(D14&lt;=D8,D14&gt;=B8),3,IF(AND(D14&lt;=D9,D14&gt;=B9),4,IF(AND(D14&lt;=D10,D14&gt;=B10),5,IF(AND(D14&gt;=B11),6,0))))))</f>
        <v>1</v>
      </c>
      <c r="F14" s="24" t="s">
        <v>3</v>
      </c>
      <c r="G14" s="39">
        <f>M5</f>
        <v>44472</v>
      </c>
      <c r="I14" s="26">
        <f>INDEX(E6:J11,MATCH(E14,A6:A11,0),MATCH(I13,E2:J2,0))</f>
        <v>0</v>
      </c>
      <c r="J14" s="27">
        <f>INDEX(E6:J11,MATCH(E14,A6:A11,0),MATCH(J13,E2:J2,0))</f>
        <v>0.03</v>
      </c>
      <c r="L14" s="51" t="s">
        <v>12</v>
      </c>
      <c r="M14" s="52">
        <f>G23</f>
        <v>1000</v>
      </c>
      <c r="N14" s="53">
        <v>0.02</v>
      </c>
      <c r="O14" s="52">
        <f>H23</f>
        <v>1000</v>
      </c>
      <c r="P14" s="53">
        <v>0.02</v>
      </c>
    </row>
    <row r="15" spans="1:16" s="1" customFormat="1" ht="25.5" x14ac:dyDescent="0.5">
      <c r="A15" s="10"/>
      <c r="B15" s="24"/>
      <c r="C15" s="24"/>
      <c r="E15" s="22" t="s">
        <v>0</v>
      </c>
      <c r="F15" s="23" t="s">
        <v>1</v>
      </c>
      <c r="G15" s="38" t="s">
        <v>10</v>
      </c>
      <c r="H15" s="38" t="s">
        <v>11</v>
      </c>
      <c r="I15" s="22" t="s">
        <v>0</v>
      </c>
      <c r="J15" s="23" t="s">
        <v>1</v>
      </c>
      <c r="L15" s="54" t="s">
        <v>17</v>
      </c>
      <c r="M15" s="52">
        <f>G22</f>
        <v>0</v>
      </c>
      <c r="N15" s="53">
        <f>M15/M6</f>
        <v>0</v>
      </c>
      <c r="O15" s="52">
        <f>H22</f>
        <v>1500</v>
      </c>
      <c r="P15" s="53">
        <f>O15/M6</f>
        <v>0.03</v>
      </c>
    </row>
    <row r="16" spans="1:16" s="2" customFormat="1" ht="25.5" x14ac:dyDescent="0.5">
      <c r="A16" s="28">
        <v>1</v>
      </c>
      <c r="B16" s="3">
        <v>0</v>
      </c>
      <c r="C16" s="24"/>
      <c r="D16" s="3">
        <v>125000</v>
      </c>
      <c r="E16" s="26">
        <f t="shared" ref="E16:E21" si="0">INDEX($E$6:$J$11,MATCH(A16,$A$6:$A$11,0),MATCH($I$13,$E$2:$J$2,0))</f>
        <v>0</v>
      </c>
      <c r="F16" s="26">
        <f t="shared" ref="F16:F21" si="1">INDEX($E$6:$J$11,MATCH(A16,$A$6:$A$11,0),MATCH($J$13,$E$2:$J$2,0))</f>
        <v>0.03</v>
      </c>
      <c r="G16" s="40">
        <f>IF(IF(D14-D16&lt;0,D14*E16,125000*E16)&lt;=0,0,IF(D14-D16&lt;0,D14*E16,125000*E16))</f>
        <v>0</v>
      </c>
      <c r="H16" s="40">
        <f>IF(IF(D14-D16&lt;0,D14*F16,125000*F16)&lt;=0,0,IF(D14-D16&lt;0,D14*F16,125000*F16))</f>
        <v>1500</v>
      </c>
      <c r="I16" s="46"/>
      <c r="K16" s="1"/>
      <c r="L16" s="54" t="s">
        <v>18</v>
      </c>
      <c r="M16" s="55">
        <f>G24</f>
        <v>1000</v>
      </c>
      <c r="N16" s="53">
        <f>M16/M6</f>
        <v>0.02</v>
      </c>
      <c r="O16" s="55">
        <f>H24</f>
        <v>2500</v>
      </c>
      <c r="P16" s="53">
        <f>O16/M6</f>
        <v>0.05</v>
      </c>
    </row>
    <row r="17" spans="1:16" s="2" customFormat="1" ht="25.5" x14ac:dyDescent="0.5">
      <c r="A17" s="2">
        <v>2</v>
      </c>
      <c r="B17" s="3">
        <v>125001</v>
      </c>
      <c r="D17" s="3">
        <v>250000</v>
      </c>
      <c r="E17" s="26">
        <f t="shared" si="0"/>
        <v>0.02</v>
      </c>
      <c r="F17" s="26">
        <f t="shared" si="1"/>
        <v>0.05</v>
      </c>
      <c r="G17" s="40">
        <f>IF(IF(D14-D17&lt;0,(D14-D16)*E17,125000*E17)&lt;=0,0,IF(D14-D17&lt;0,(D14-D16)*E17,125000*E17))</f>
        <v>0</v>
      </c>
      <c r="H17" s="40">
        <f>IF(IF(D14-D17&lt;0,(D14-D16)*F17,125000*F17)&lt;=0,0,IF(D14-D17&lt;0,(D14-D16)*F17,125000*F17))</f>
        <v>0</v>
      </c>
      <c r="I17" s="46"/>
      <c r="J17" s="46"/>
      <c r="L17" s="56" t="s">
        <v>19</v>
      </c>
      <c r="M17" s="64">
        <f>O16-M16</f>
        <v>1500</v>
      </c>
      <c r="N17" s="65"/>
      <c r="O17" s="65"/>
      <c r="P17" s="66"/>
    </row>
    <row r="18" spans="1:16" s="1" customFormat="1" ht="17.25" customHeight="1" x14ac:dyDescent="0.3">
      <c r="A18" s="1">
        <v>3</v>
      </c>
      <c r="B18" s="3">
        <v>250001</v>
      </c>
      <c r="D18" s="3">
        <v>500000</v>
      </c>
      <c r="E18" s="26">
        <f t="shared" si="0"/>
        <v>0.05</v>
      </c>
      <c r="F18" s="26">
        <f t="shared" si="1"/>
        <v>0.08</v>
      </c>
      <c r="G18" s="40"/>
      <c r="H18" s="40"/>
      <c r="K18" s="2"/>
      <c r="L18" s="57"/>
      <c r="M18" s="57"/>
      <c r="N18" s="58"/>
      <c r="O18" s="60">
        <v>44348</v>
      </c>
      <c r="P18" s="60"/>
    </row>
    <row r="19" spans="1:16" s="1" customFormat="1" x14ac:dyDescent="0.3">
      <c r="A19" s="1">
        <v>4</v>
      </c>
      <c r="B19" s="3">
        <v>500001</v>
      </c>
      <c r="D19" s="3">
        <v>925000</v>
      </c>
      <c r="E19" s="26">
        <f t="shared" si="0"/>
        <v>0.05</v>
      </c>
      <c r="F19" s="26">
        <f t="shared" si="1"/>
        <v>0.08</v>
      </c>
      <c r="G19" s="40">
        <f>IF(IF(D14-D19&lt;0,(D14-D17)*E19,675000*E19)&lt;=0,0,IF(D14-D19&lt;0,(D14-D17)*E19,675000*E19))</f>
        <v>0</v>
      </c>
      <c r="H19" s="40">
        <f>IF(IF(D14-D19&lt;0,(D14-D17)*F19,675000*F19)&lt;=0,0,IF(D14-D19&lt;0,(D14-D17)*F19,675000*F19))</f>
        <v>0</v>
      </c>
      <c r="L19" s="4"/>
      <c r="M19" s="4"/>
      <c r="N19" s="5"/>
      <c r="O19" s="5"/>
    </row>
    <row r="20" spans="1:16" s="1" customFormat="1" x14ac:dyDescent="0.3">
      <c r="A20" s="18">
        <v>5</v>
      </c>
      <c r="B20" s="3">
        <v>925001</v>
      </c>
      <c r="C20" s="18"/>
      <c r="D20" s="3">
        <v>1500000</v>
      </c>
      <c r="E20" s="26">
        <f t="shared" si="0"/>
        <v>0.1</v>
      </c>
      <c r="F20" s="26">
        <f t="shared" si="1"/>
        <v>0.13</v>
      </c>
      <c r="G20" s="40">
        <f>IF(IF(D14-D20&lt;0,(D14-D19)*E20,575000*E20)&lt;=0,0,IF(D14-D20&lt;0,(D14-D19)*E20,575000*E20))</f>
        <v>0</v>
      </c>
      <c r="H20" s="40">
        <f>IF(IF(D14-D20&lt;0,(D14-D19)*F20,575000*F20)&lt;=0,0,IF(D14-D20&lt;0,(D14-D19)*F20,575000*F20))</f>
        <v>0</v>
      </c>
      <c r="L20" s="4"/>
      <c r="M20" s="4"/>
      <c r="N20" s="5"/>
      <c r="O20" s="5"/>
      <c r="P20" s="4"/>
    </row>
    <row r="21" spans="1:16" s="1" customFormat="1" x14ac:dyDescent="0.3">
      <c r="A21" s="10">
        <v>6</v>
      </c>
      <c r="B21" s="3">
        <v>1500001</v>
      </c>
      <c r="C21" s="4"/>
      <c r="D21" s="3"/>
      <c r="E21" s="26">
        <f t="shared" si="0"/>
        <v>0.12</v>
      </c>
      <c r="F21" s="26">
        <f t="shared" si="1"/>
        <v>0.15</v>
      </c>
      <c r="G21" s="40">
        <f>IF(IF(D14-D20&lt;0,0,(D14-D20)*E21)&lt;=0,0,IF(D14-D20&lt;0,0,(D14-D20)*E21))</f>
        <v>0</v>
      </c>
      <c r="H21" s="40">
        <f>IF(IF(D14-D20&lt;0,0,(D14-D20)*F21)&lt;=0,0,IF(D14-D20&lt;0,0,(D14-D20)*F21))</f>
        <v>0</v>
      </c>
      <c r="L21" s="4"/>
      <c r="M21" s="4"/>
      <c r="N21" s="5"/>
      <c r="O21" s="5"/>
      <c r="P21" s="4"/>
    </row>
    <row r="22" spans="1:16" x14ac:dyDescent="0.3">
      <c r="B22" s="30" t="s">
        <v>13</v>
      </c>
      <c r="C22" s="24" t="s">
        <v>25</v>
      </c>
      <c r="E22" s="2"/>
      <c r="F22" s="2"/>
      <c r="G22" s="29">
        <f>SUM(G16:G21)</f>
        <v>0</v>
      </c>
      <c r="H22" s="29">
        <f>SUM(H16:H21)</f>
        <v>1500</v>
      </c>
      <c r="K22" s="1"/>
    </row>
    <row r="23" spans="1:16" x14ac:dyDescent="0.3">
      <c r="B23" s="30" t="s">
        <v>12</v>
      </c>
      <c r="C23" s="24" t="s">
        <v>25</v>
      </c>
      <c r="E23" s="1"/>
      <c r="F23" s="1"/>
      <c r="G23" s="29">
        <f>$D$14*2%</f>
        <v>1000</v>
      </c>
      <c r="H23" s="29">
        <f>$D$14*2%</f>
        <v>1000</v>
      </c>
    </row>
    <row r="24" spans="1:16" x14ac:dyDescent="0.3">
      <c r="B24" s="30" t="s">
        <v>24</v>
      </c>
      <c r="C24" s="24" t="s">
        <v>26</v>
      </c>
      <c r="E24" s="1"/>
      <c r="F24" s="1"/>
      <c r="G24" s="31">
        <f>SUM(G22:G23)</f>
        <v>1000</v>
      </c>
      <c r="H24" s="31">
        <f>SUM(H22:H23)</f>
        <v>2500</v>
      </c>
    </row>
  </sheetData>
  <sheetProtection algorithmName="SHA-512" hashValue="Nwyhim6EwH5YtGTJKR5q7yUgrDBF7CdFtOylboOWn/zDXDZaH+T0RgCXv3AdFLE6nBWYezcf/GQgYXm1Urzvzw==" saltValue="n1N/WEf87rf9Jef4aSjvPQ==" spinCount="100000" sheet="1" selectLockedCells="1"/>
  <mergeCells count="19">
    <mergeCell ref="B5:D5"/>
    <mergeCell ref="B3:D4"/>
    <mergeCell ref="L4:P4"/>
    <mergeCell ref="M3:P3"/>
    <mergeCell ref="O13:P13"/>
    <mergeCell ref="M13:N13"/>
    <mergeCell ref="M5:P5"/>
    <mergeCell ref="M6:P6"/>
    <mergeCell ref="M11:P11"/>
    <mergeCell ref="M7:N7"/>
    <mergeCell ref="O7:P7"/>
    <mergeCell ref="M8:N8"/>
    <mergeCell ref="O18:P18"/>
    <mergeCell ref="O8:P8"/>
    <mergeCell ref="M10:N10"/>
    <mergeCell ref="O10:P10"/>
    <mergeCell ref="M9:N9"/>
    <mergeCell ref="O9:P9"/>
    <mergeCell ref="M17:P17"/>
  </mergeCells>
  <phoneticPr fontId="1" type="noConversion"/>
  <hyperlinks>
    <hyperlink ref="M3" r:id="rId1" xr:uid="{3A5AC52E-2B7C-46BF-AB83-E72B83A524E0}"/>
  </hyperlinks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三丈海外買家印花稅計算機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</dc:creator>
  <cp:lastModifiedBy>Jas</cp:lastModifiedBy>
  <cp:lastPrinted>2021-07-30T20:46:28Z</cp:lastPrinted>
  <dcterms:created xsi:type="dcterms:W3CDTF">2021-07-30T15:24:05Z</dcterms:created>
  <dcterms:modified xsi:type="dcterms:W3CDTF">2021-07-31T19:08:27Z</dcterms:modified>
</cp:coreProperties>
</file>